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ta38-my.sharepoint.com/personal/dan_nelles_ata38_ab_ca/Documents/Desktop/Calculators/"/>
    </mc:Choice>
  </mc:AlternateContent>
  <xr:revisionPtr revIDLastSave="1046" documentId="8_{BF7FC67A-C7B6-F445-805F-FA102E54D61A}" xr6:coauthVersionLast="47" xr6:coauthVersionMax="47" xr10:uidLastSave="{D35B1886-A081-114E-B974-2DCA528FC4C7}"/>
  <bookViews>
    <workbookView xWindow="40240" yWindow="620" windowWidth="33400" windowHeight="19500" xr2:uid="{4D54DB88-79D3-B548-8773-201F4AE4949D}"/>
  </bookViews>
  <sheets>
    <sheet name="Calculator" sheetId="1" r:id="rId1"/>
    <sheet name="Salary Grid Lookup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1" l="1"/>
  <c r="E28" i="1"/>
  <c r="H19" i="1"/>
  <c r="H18" i="1"/>
  <c r="E30" i="2"/>
  <c r="H30" i="2" s="1"/>
  <c r="E26" i="1" a="1"/>
  <c r="E26" i="1" s="1"/>
  <c r="C88" i="1" s="1"/>
  <c r="E25" i="1" a="1"/>
  <c r="E25" i="1" s="1"/>
  <c r="B88" i="1" s="1"/>
  <c r="L5" i="2"/>
  <c r="M5" i="2"/>
  <c r="N5" i="2"/>
  <c r="L6" i="2"/>
  <c r="M6" i="2"/>
  <c r="N6" i="2"/>
  <c r="L7" i="2"/>
  <c r="M7" i="2"/>
  <c r="N7" i="2"/>
  <c r="L8" i="2"/>
  <c r="M8" i="2"/>
  <c r="N8" i="2"/>
  <c r="L9" i="2"/>
  <c r="M9" i="2"/>
  <c r="N9" i="2"/>
  <c r="L10" i="2"/>
  <c r="M10" i="2"/>
  <c r="N10" i="2"/>
  <c r="L11" i="2"/>
  <c r="M11" i="2"/>
  <c r="N11" i="2"/>
  <c r="L12" i="2"/>
  <c r="M12" i="2"/>
  <c r="N12" i="2"/>
  <c r="L13" i="2"/>
  <c r="M13" i="2"/>
  <c r="N13" i="2"/>
  <c r="L14" i="2"/>
  <c r="M14" i="2"/>
  <c r="N14" i="2"/>
  <c r="M4" i="2"/>
  <c r="N4" i="2"/>
  <c r="L4" i="2"/>
  <c r="H21" i="2"/>
  <c r="H22" i="2"/>
  <c r="H23" i="2"/>
  <c r="H24" i="2"/>
  <c r="H25" i="2"/>
  <c r="H26" i="2"/>
  <c r="H27" i="2"/>
  <c r="H28" i="2"/>
  <c r="H29" i="2"/>
  <c r="E21" i="2"/>
  <c r="E22" i="2"/>
  <c r="E23" i="2"/>
  <c r="E24" i="2"/>
  <c r="E25" i="2"/>
  <c r="E26" i="2"/>
  <c r="E27" i="2"/>
  <c r="E28" i="2"/>
  <c r="E29" i="2"/>
  <c r="E20" i="2"/>
  <c r="H20" i="2" s="1"/>
  <c r="H16" i="1" a="1"/>
  <c r="H16" i="1" s="1"/>
  <c r="H15" i="1" a="1"/>
  <c r="H15" i="1" s="1"/>
  <c r="E16" i="1" a="1"/>
  <c r="E16" i="1" s="1"/>
  <c r="E15" i="1" a="1"/>
  <c r="E15" i="1" s="1"/>
  <c r="C58" i="1"/>
  <c r="C79" i="1" s="1"/>
  <c r="D58" i="1"/>
  <c r="B58" i="1"/>
  <c r="C77" i="1" l="1"/>
  <c r="B77" i="1"/>
  <c r="B81" i="1"/>
  <c r="C81" i="1"/>
  <c r="B79" i="1"/>
  <c r="D79" i="1" s="1"/>
  <c r="D88" i="1" l="1"/>
  <c r="D77" i="1"/>
  <c r="D81" i="1"/>
  <c r="G7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<sst xmlns="http://schemas.openxmlformats.org/spreadsheetml/2006/main" count="148" uniqueCount="87">
  <si>
    <t>Teacher Name</t>
  </si>
  <si>
    <t>School Name</t>
  </si>
  <si>
    <t>TQS (Education)</t>
  </si>
  <si>
    <t>This calculator is intended as an estimate tool. Calgary Public Teachers assumes no liability in cases where there is a discrepancy between the estimate provided here and the actual pay entitlement of the member.</t>
  </si>
  <si>
    <t>Days Worked</t>
  </si>
  <si>
    <t>Month</t>
  </si>
  <si>
    <t># Substitute "Daily Rate" Days</t>
  </si>
  <si>
    <t># Substitute "Grid Rate" Days</t>
  </si>
  <si>
    <t>August 2024</t>
  </si>
  <si>
    <t>September 2024</t>
  </si>
  <si>
    <t>October 2024</t>
  </si>
  <si>
    <t>November 2024</t>
  </si>
  <si>
    <t>December 2024</t>
  </si>
  <si>
    <t>January 2025</t>
  </si>
  <si>
    <t>February 2025</t>
  </si>
  <si>
    <t>March 2025</t>
  </si>
  <si>
    <t>April 2025</t>
  </si>
  <si>
    <t>May 2025</t>
  </si>
  <si>
    <t>June 2025</t>
  </si>
  <si>
    <t>TOTALS:</t>
  </si>
  <si>
    <t>Teaching Experience (Years)</t>
  </si>
  <si>
    <t>***If your grid placement changed at any time other than September 1 or February 1, please call the Local for assistance in calculating your pay - this calculator cannot account for mid-year grid placement changes.</t>
  </si>
  <si>
    <t>2024 Salary Grid - Original</t>
  </si>
  <si>
    <t>2024 Salary Grid - NEW</t>
  </si>
  <si>
    <t>OLD Grid Rate:</t>
  </si>
  <si>
    <t>NEW Grid Rate:</t>
  </si>
  <si>
    <t>Value Of Work</t>
  </si>
  <si>
    <t>Contract Operational Days:</t>
  </si>
  <si>
    <t>Daily Rate Days:</t>
  </si>
  <si>
    <t>Substitute Grid Rate Days:</t>
  </si>
  <si>
    <t>Previous</t>
  </si>
  <si>
    <t>New</t>
  </si>
  <si>
    <t>Difference</t>
  </si>
  <si>
    <t>***If your FTE changed at any time other than September 1, please call the Local for assistance in calculating your pay - this calculator cannot account for mid-year FTE  changes.</t>
  </si>
  <si>
    <r>
      <t xml:space="preserve"># </t>
    </r>
    <r>
      <rPr>
        <b/>
        <u/>
        <sz val="12"/>
        <color theme="1"/>
        <rFont val="Aptos Narrow (Body)"/>
      </rPr>
      <t>Operational</t>
    </r>
    <r>
      <rPr>
        <sz val="12"/>
        <color theme="1"/>
        <rFont val="Aptos Narrow"/>
        <family val="2"/>
        <scheme val="minor"/>
      </rPr>
      <t xml:space="preserve"> Days Worked </t>
    </r>
    <r>
      <rPr>
        <b/>
        <sz val="12"/>
        <color theme="1"/>
        <rFont val="Aptos Narrow"/>
        <scheme val="minor"/>
      </rPr>
      <t>On Contract</t>
    </r>
  </si>
  <si>
    <r>
      <rPr>
        <b/>
        <u/>
        <sz val="16"/>
        <color theme="1"/>
        <rFont val="Aptos Narrow (Body)"/>
      </rPr>
      <t>Estimated</t>
    </r>
    <r>
      <rPr>
        <sz val="16"/>
        <color theme="1"/>
        <rFont val="Aptos Narrow"/>
        <family val="2"/>
        <scheme val="minor"/>
      </rPr>
      <t xml:space="preserve"> Retroactive Payment (GROSS $):</t>
    </r>
  </si>
  <si>
    <t>Traditional Calendar</t>
  </si>
  <si>
    <t>Reference (Total Days in Calendar)</t>
  </si>
  <si>
    <t>Unique Settings</t>
  </si>
  <si>
    <r>
      <t xml:space="preserve">Was your contract at a </t>
    </r>
    <r>
      <rPr>
        <b/>
        <sz val="11"/>
        <color theme="1"/>
        <rFont val="Arial"/>
        <family val="2"/>
      </rPr>
      <t xml:space="preserve">traditional </t>
    </r>
    <r>
      <rPr>
        <sz val="11"/>
        <color theme="1"/>
        <rFont val="Arial"/>
        <family val="2"/>
      </rPr>
      <t xml:space="preserve">calendar school or a </t>
    </r>
    <r>
      <rPr>
        <b/>
        <sz val="11"/>
        <color theme="1"/>
        <rFont val="Arial"/>
        <family val="2"/>
      </rPr>
      <t>unique setting</t>
    </r>
    <r>
      <rPr>
        <sz val="11"/>
        <color theme="1"/>
        <rFont val="Arial"/>
        <family val="2"/>
      </rPr>
      <t>?</t>
    </r>
  </si>
  <si>
    <r>
      <t xml:space="preserve">Were you on a </t>
    </r>
    <r>
      <rPr>
        <b/>
        <sz val="11"/>
        <color theme="1"/>
        <rFont val="Arial"/>
        <family val="2"/>
      </rPr>
      <t>full-year contract</t>
    </r>
    <r>
      <rPr>
        <sz val="11"/>
        <color theme="1"/>
        <rFont val="Arial"/>
        <family val="2"/>
      </rPr>
      <t xml:space="preserve"> that extended from 2024 August 26 through 2025 June 27 inclusive?</t>
    </r>
  </si>
  <si>
    <t>Administrative Designation Held:</t>
  </si>
  <si>
    <t>Old Allowance:</t>
  </si>
  <si>
    <t>New Allowance:</t>
  </si>
  <si>
    <t>Admin Allowances</t>
  </si>
  <si>
    <t>Learning Leader</t>
  </si>
  <si>
    <t>Consultant</t>
  </si>
  <si>
    <t>Strategist</t>
  </si>
  <si>
    <t>Specialist</t>
  </si>
  <si>
    <t>Vice Principal</t>
  </si>
  <si>
    <t>Principal (&gt;30)</t>
  </si>
  <si>
    <t>Principal (30-39)</t>
  </si>
  <si>
    <t>Principal (40-49)</t>
  </si>
  <si>
    <t>Principal (50-59)</t>
  </si>
  <si>
    <t>Principal (60+)</t>
  </si>
  <si>
    <t>Old</t>
  </si>
  <si>
    <t>2025 Salary Grid</t>
  </si>
  <si>
    <t>(None)</t>
  </si>
  <si>
    <t>10+</t>
  </si>
  <si>
    <r>
      <t xml:space="preserve">Grid Placement as at </t>
    </r>
    <r>
      <rPr>
        <b/>
        <sz val="12"/>
        <color theme="1"/>
        <rFont val="Aptos Narrow"/>
        <scheme val="minor"/>
      </rPr>
      <t>September 1, 2024</t>
    </r>
  </si>
  <si>
    <r>
      <t xml:space="preserve">Grid Placement as at </t>
    </r>
    <r>
      <rPr>
        <b/>
        <sz val="12"/>
        <color theme="1"/>
        <rFont val="Aptos Narrow"/>
        <scheme val="minor"/>
      </rPr>
      <t>February 1, 2025</t>
    </r>
  </si>
  <si>
    <r>
      <rPr>
        <b/>
        <sz val="11"/>
        <color theme="1"/>
        <rFont val="Arial"/>
        <family val="2"/>
      </rPr>
      <t>Instructions</t>
    </r>
    <r>
      <rPr>
        <sz val="11"/>
        <color theme="1"/>
        <rFont val="Arial"/>
        <family val="2"/>
      </rPr>
      <t xml:space="preserve">: </t>
    </r>
    <r>
      <rPr>
        <i/>
        <sz val="11"/>
        <color theme="1"/>
        <rFont val="Arial"/>
        <family val="2"/>
      </rPr>
      <t>Enter information into the coloured cells in section 1. Count the exact number of days of pay in section 2. Contact Local 38 (403-262-6616 or info@ata38.ab.ca) for questions, support, or customized calculators.</t>
    </r>
  </si>
  <si>
    <t>Count days on paid leaves of absence (e.g., sick leave, family emergency, medical appointments, etc) as regular operational days.</t>
  </si>
  <si>
    <r>
      <t xml:space="preserve">Number of </t>
    </r>
    <r>
      <rPr>
        <b/>
        <u/>
        <sz val="12"/>
        <color theme="1"/>
        <rFont val="Aptos Narrow (Body)"/>
      </rPr>
      <t>Code 34</t>
    </r>
    <r>
      <rPr>
        <sz val="12"/>
        <color theme="1"/>
        <rFont val="Aptos Narrow"/>
        <family val="2"/>
        <scheme val="minor"/>
      </rPr>
      <t xml:space="preserve"> Personal Days at Partial Salary Deduction Used During 2024/25:</t>
    </r>
  </si>
  <si>
    <t>If you used any code 34 personal days, enter the total number by selecting the total from the dropdown list:</t>
  </si>
  <si>
    <t>Enter the exact number of paid work days in the cells below. The total number of operational days for each month are listed in the reference chart (you may copy/paste if you wish).</t>
  </si>
  <si>
    <t>Teacher Information (FTE, Contract Details, Grid Placement, Administrative Designations)</t>
  </si>
  <si>
    <r>
      <t xml:space="preserve">Estimated amount is in GROSS dollars (pre-deduction). This will </t>
    </r>
    <r>
      <rPr>
        <b/>
        <i/>
        <sz val="12"/>
        <color theme="1"/>
        <rFont val="Aptos Narrow"/>
        <scheme val="minor"/>
      </rPr>
      <t>NOT</t>
    </r>
    <r>
      <rPr>
        <i/>
        <sz val="12"/>
        <color theme="1"/>
        <rFont val="Aptos Narrow"/>
        <scheme val="minor"/>
      </rPr>
      <t xml:space="preserve"> be the net amount deposited into your account.</t>
    </r>
  </si>
  <si>
    <r>
      <t xml:space="preserve">Use the </t>
    </r>
    <r>
      <rPr>
        <b/>
        <i/>
        <u/>
        <sz val="12"/>
        <color theme="1"/>
        <rFont val="Aptos Narrow (Body)"/>
      </rPr>
      <t>drop-down lists</t>
    </r>
    <r>
      <rPr>
        <b/>
        <i/>
        <sz val="12"/>
        <color theme="1"/>
        <rFont val="Aptos Narrow"/>
        <scheme val="minor"/>
      </rPr>
      <t xml:space="preserve"> to enter information in the </t>
    </r>
    <r>
      <rPr>
        <b/>
        <i/>
        <u/>
        <sz val="12"/>
        <color theme="1"/>
        <rFont val="Aptos Narrow (Body)"/>
      </rPr>
      <t>purple</t>
    </r>
    <r>
      <rPr>
        <b/>
        <i/>
        <sz val="12"/>
        <color theme="1"/>
        <rFont val="Aptos Narrow"/>
        <scheme val="minor"/>
      </rPr>
      <t xml:space="preserve"> cells. </t>
    </r>
    <r>
      <rPr>
        <b/>
        <i/>
        <u/>
        <sz val="12"/>
        <color theme="1"/>
        <rFont val="Aptos Narrow (Body)"/>
      </rPr>
      <t>Type</t>
    </r>
    <r>
      <rPr>
        <b/>
        <i/>
        <sz val="12"/>
        <color theme="1"/>
        <rFont val="Aptos Narrow"/>
        <scheme val="minor"/>
      </rPr>
      <t xml:space="preserve"> information directly into the </t>
    </r>
    <r>
      <rPr>
        <b/>
        <i/>
        <u/>
        <sz val="12"/>
        <color theme="1"/>
        <rFont val="Aptos Narrow (Body)"/>
      </rPr>
      <t>green</t>
    </r>
    <r>
      <rPr>
        <b/>
        <i/>
        <sz val="12"/>
        <color theme="1"/>
        <rFont val="Aptos Narrow"/>
        <scheme val="minor"/>
      </rPr>
      <t xml:space="preserve"> cells. </t>
    </r>
    <r>
      <rPr>
        <b/>
        <i/>
        <u/>
        <sz val="12"/>
        <color theme="1"/>
        <rFont val="Aptos Narrow (Body)"/>
      </rPr>
      <t>Please fill out ALL of the fields to ensure as accurate an estimate as possible!</t>
    </r>
  </si>
  <si>
    <t>Retroactive Salary Calculator (2024-2025 School Year &amp; September-November 2025)</t>
  </si>
  <si>
    <r>
      <t xml:space="preserve">Grid Placement as at </t>
    </r>
    <r>
      <rPr>
        <b/>
        <sz val="12"/>
        <color theme="1"/>
        <rFont val="Aptos Narrow"/>
        <scheme val="minor"/>
      </rPr>
      <t>September 1, 2025</t>
    </r>
  </si>
  <si>
    <t>2025 September-November Information</t>
  </si>
  <si>
    <t>2024-2025 School Year</t>
  </si>
  <si>
    <t>2025 September-November</t>
  </si>
  <si>
    <t>WAS PAID</t>
  </si>
  <si>
    <t>SHOULD BE PAID</t>
  </si>
  <si>
    <t>DIFFERENCE</t>
  </si>
  <si>
    <r>
      <t xml:space="preserve">Is your contract at a </t>
    </r>
    <r>
      <rPr>
        <b/>
        <sz val="12"/>
        <color theme="1"/>
        <rFont val="Aptos Narrow"/>
        <scheme val="minor"/>
      </rPr>
      <t xml:space="preserve">traditional </t>
    </r>
    <r>
      <rPr>
        <sz val="12"/>
        <color theme="1"/>
        <rFont val="Aptos Narrow"/>
        <scheme val="minor"/>
      </rPr>
      <t xml:space="preserve">calendar school or a </t>
    </r>
    <r>
      <rPr>
        <b/>
        <sz val="12"/>
        <color theme="1"/>
        <rFont val="Aptos Narrow"/>
        <scheme val="minor"/>
      </rPr>
      <t>unique setting</t>
    </r>
    <r>
      <rPr>
        <sz val="12"/>
        <color theme="1"/>
        <rFont val="Aptos Narrow"/>
        <scheme val="minor"/>
      </rPr>
      <t>?</t>
    </r>
  </si>
  <si>
    <t>What is your FTE this year?</t>
  </si>
  <si>
    <t>2025 September - November</t>
  </si>
  <si>
    <t>August 2025</t>
  </si>
  <si>
    <t>September 2025</t>
  </si>
  <si>
    <t>October 2025</t>
  </si>
  <si>
    <t>November 2025</t>
  </si>
  <si>
    <t>2024 September - 2025 June</t>
  </si>
  <si>
    <t>Teacher FTE 
(2024-2025 Year)</t>
  </si>
  <si>
    <t>Assistant Principal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</si>
</sst>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0.0"/>
    <numFmt numFmtId="165" formatCode="&quot;$&quot;#,##0;\-&quot;$&quot;#,##0"/>
    <numFmt numFmtId="166" formatCode="&quot;$&quot;#,##0.00"/>
    <numFmt numFmtId="167" formatCode="_(&quot;$&quot;* #,##0.000_);_(&quot;$&quot;* \(#,##0.000\);_(&quot;$&quot;* &quot;-&quot;???_);_(@_)"/>
    <numFmt numFmtId="168" formatCode="&quot;$&quot;#,##0"/>
  </numFmts>
  <fonts count="24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20"/>
      <color rgb="FF830065"/>
      <name val="Arial"/>
      <family val="2"/>
    </font>
    <font>
      <b/>
      <i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ptos Narrow"/>
      <scheme val="minor"/>
    </font>
    <font>
      <b/>
      <i/>
      <sz val="12"/>
      <color theme="1"/>
      <name val="Aptos Narrow"/>
      <scheme val="minor"/>
    </font>
    <font>
      <sz val="8"/>
      <name val="Aptos Narrow"/>
      <family val="2"/>
      <scheme val="minor"/>
    </font>
    <font>
      <i/>
      <sz val="12"/>
      <color theme="1"/>
      <name val="Aptos Narrow"/>
      <scheme val="minor"/>
    </font>
    <font>
      <b/>
      <sz val="11"/>
      <color theme="1"/>
      <name val="Aptos Narrow"/>
      <family val="2"/>
      <scheme val="minor"/>
    </font>
    <font>
      <b/>
      <u/>
      <sz val="12"/>
      <color theme="1"/>
      <name val="Aptos Narrow (Body)"/>
    </font>
    <font>
      <sz val="16"/>
      <color theme="1"/>
      <name val="Aptos Narrow"/>
      <family val="2"/>
      <scheme val="minor"/>
    </font>
    <font>
      <b/>
      <u/>
      <sz val="16"/>
      <color theme="1"/>
      <name val="Aptos Narrow (Body)"/>
    </font>
    <font>
      <b/>
      <sz val="20"/>
      <color theme="1"/>
      <name val="Aptos Narrow"/>
      <scheme val="minor"/>
    </font>
    <font>
      <b/>
      <sz val="12"/>
      <color theme="0"/>
      <name val="Aptos Narrow"/>
      <family val="2"/>
      <scheme val="minor"/>
    </font>
    <font>
      <b/>
      <sz val="11"/>
      <color theme="0"/>
      <name val="Arial"/>
      <family val="2"/>
    </font>
    <font>
      <b/>
      <i/>
      <u/>
      <sz val="12"/>
      <color theme="1"/>
      <name val="Aptos Narrow (Body)"/>
    </font>
    <font>
      <b/>
      <sz val="18"/>
      <color theme="1"/>
      <name val="Aptos Narrow"/>
      <scheme val="minor"/>
    </font>
    <font>
      <b/>
      <sz val="22"/>
      <color theme="1"/>
      <name val="Aptos Narrow"/>
      <scheme val="minor"/>
    </font>
    <font>
      <sz val="12"/>
      <color theme="1"/>
      <name val="Aptos Narrow"/>
      <scheme val="minor"/>
    </font>
    <font>
      <b/>
      <sz val="12"/>
      <color theme="0"/>
      <name val="Aptos Narrow"/>
      <scheme val="minor"/>
    </font>
  </fonts>
  <fills count="9">
    <fill>
      <patternFill patternType="none"/>
    </fill>
    <fill>
      <patternFill patternType="gray125"/>
    </fill>
    <fill>
      <patternFill patternType="solid">
        <fgColor rgb="FF830065"/>
        <bgColor indexed="64"/>
      </patternFill>
    </fill>
    <fill>
      <patternFill patternType="solid">
        <fgColor rgb="FF84BD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2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8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/>
    <xf numFmtId="49" fontId="8" fillId="0" borderId="0" xfId="0" applyNumberFormat="1" applyFont="1"/>
    <xf numFmtId="164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8" fillId="4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0" fillId="0" borderId="0" xfId="0" applyAlignment="1">
      <alignment horizontal="right"/>
    </xf>
    <xf numFmtId="0" fontId="0" fillId="0" borderId="2" xfId="0" applyBorder="1"/>
    <xf numFmtId="0" fontId="12" fillId="0" borderId="3" xfId="0" applyFont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0" fontId="12" fillId="0" borderId="5" xfId="0" applyFont="1" applyBorder="1"/>
    <xf numFmtId="165" fontId="0" fillId="0" borderId="0" xfId="1" applyNumberFormat="1" applyFont="1"/>
    <xf numFmtId="165" fontId="0" fillId="0" borderId="6" xfId="1" applyNumberFormat="1" applyFont="1" applyBorder="1"/>
    <xf numFmtId="165" fontId="0" fillId="0" borderId="8" xfId="1" applyNumberFormat="1" applyFont="1" applyBorder="1"/>
    <xf numFmtId="165" fontId="0" fillId="0" borderId="9" xfId="1" applyNumberFormat="1" applyFont="1" applyBorder="1"/>
    <xf numFmtId="165" fontId="0" fillId="0" borderId="0" xfId="0" applyNumberFormat="1"/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vertical="top"/>
    </xf>
    <xf numFmtId="167" fontId="0" fillId="0" borderId="0" xfId="0" applyNumberFormat="1"/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right" vertical="center"/>
    </xf>
    <xf numFmtId="1" fontId="0" fillId="0" borderId="0" xfId="0" applyNumberFormat="1"/>
    <xf numFmtId="5" fontId="0" fillId="0" borderId="0" xfId="0" applyNumberFormat="1"/>
    <xf numFmtId="168" fontId="8" fillId="0" borderId="0" xfId="0" applyNumberFormat="1" applyFont="1" applyAlignment="1">
      <alignment horizontal="center"/>
    </xf>
    <xf numFmtId="0" fontId="12" fillId="0" borderId="7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18" fillId="7" borderId="0" xfId="0" applyFont="1" applyFill="1" applyAlignment="1" applyProtection="1">
      <alignment horizontal="center" vertical="center"/>
      <protection locked="0"/>
    </xf>
    <xf numFmtId="1" fontId="18" fillId="7" borderId="0" xfId="0" applyNumberFormat="1" applyFont="1" applyFill="1" applyAlignment="1" applyProtection="1">
      <alignment horizontal="center" vertical="center"/>
      <protection locked="0"/>
    </xf>
    <xf numFmtId="0" fontId="0" fillId="0" borderId="10" xfId="0" applyBorder="1"/>
    <xf numFmtId="0" fontId="0" fillId="0" borderId="11" xfId="0" applyBorder="1" applyAlignment="1">
      <alignment horizontal="center" vertical="center" wrapText="1"/>
    </xf>
    <xf numFmtId="0" fontId="0" fillId="0" borderId="12" xfId="0" applyBorder="1"/>
    <xf numFmtId="49" fontId="0" fillId="0" borderId="13" xfId="0" applyNumberFormat="1" applyBorder="1"/>
    <xf numFmtId="0" fontId="0" fillId="4" borderId="0" xfId="0" applyFill="1" applyAlignment="1">
      <alignment horizontal="center" vertical="center"/>
    </xf>
    <xf numFmtId="49" fontId="0" fillId="0" borderId="15" xfId="0" applyNumberFormat="1" applyBorder="1"/>
    <xf numFmtId="0" fontId="0" fillId="4" borderId="16" xfId="0" applyFill="1" applyBorder="1" applyAlignment="1">
      <alignment horizontal="center" vertical="center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166" fontId="16" fillId="0" borderId="24" xfId="0" applyNumberFormat="1" applyFont="1" applyBorder="1" applyAlignment="1">
      <alignment horizontal="center" vertical="center"/>
    </xf>
    <xf numFmtId="0" fontId="0" fillId="0" borderId="25" xfId="0" applyBorder="1"/>
    <xf numFmtId="0" fontId="0" fillId="0" borderId="19" xfId="0" applyBorder="1"/>
    <xf numFmtId="0" fontId="5" fillId="0" borderId="21" xfId="0" applyFont="1" applyBorder="1" applyAlignment="1">
      <alignment horizontal="right" vertical="center" wrapText="1"/>
    </xf>
    <xf numFmtId="0" fontId="0" fillId="0" borderId="24" xfId="0" applyBorder="1"/>
    <xf numFmtId="168" fontId="8" fillId="0" borderId="22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4" borderId="14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0" fillId="0" borderId="13" xfId="0" applyBorder="1"/>
    <xf numFmtId="0" fontId="8" fillId="0" borderId="0" xfId="0" applyFont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4" borderId="13" xfId="0" applyFont="1" applyFill="1" applyBorder="1" applyAlignment="1">
      <alignment horizontal="left" vertical="center"/>
    </xf>
    <xf numFmtId="166" fontId="0" fillId="4" borderId="0" xfId="0" applyNumberFormat="1" applyFill="1" applyAlignment="1">
      <alignment horizontal="center" vertical="center"/>
    </xf>
    <xf numFmtId="166" fontId="0" fillId="4" borderId="14" xfId="0" applyNumberFormat="1" applyFill="1" applyBorder="1" applyAlignment="1">
      <alignment horizontal="center" vertical="center"/>
    </xf>
    <xf numFmtId="0" fontId="8" fillId="0" borderId="13" xfId="0" applyFon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8" fillId="5" borderId="13" xfId="0" applyFont="1" applyFill="1" applyBorder="1" applyAlignment="1">
      <alignment horizontal="left" vertical="center"/>
    </xf>
    <xf numFmtId="166" fontId="0" fillId="5" borderId="0" xfId="0" applyNumberFormat="1" applyFill="1" applyAlignment="1">
      <alignment horizontal="center" vertical="center"/>
    </xf>
    <xf numFmtId="166" fontId="0" fillId="5" borderId="14" xfId="0" applyNumberFormat="1" applyFill="1" applyBorder="1" applyAlignment="1">
      <alignment horizontal="center" vertical="center"/>
    </xf>
    <xf numFmtId="0" fontId="8" fillId="6" borderId="13" xfId="0" applyFont="1" applyFill="1" applyBorder="1" applyAlignment="1">
      <alignment horizontal="left" vertical="center"/>
    </xf>
    <xf numFmtId="166" fontId="0" fillId="6" borderId="0" xfId="0" applyNumberFormat="1" applyFill="1" applyAlignment="1">
      <alignment horizontal="center" vertical="center"/>
    </xf>
    <xf numFmtId="166" fontId="0" fillId="6" borderId="14" xfId="0" applyNumberFormat="1" applyFill="1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21" xfId="0" applyBorder="1" applyAlignment="1">
      <alignment horizontal="center" vertical="center"/>
    </xf>
    <xf numFmtId="0" fontId="0" fillId="4" borderId="0" xfId="0" applyFill="1" applyAlignment="1" applyProtection="1">
      <alignment horizontal="center" vertical="center"/>
      <protection locked="0"/>
    </xf>
    <xf numFmtId="0" fontId="0" fillId="5" borderId="0" xfId="0" applyFill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166" fontId="22" fillId="4" borderId="0" xfId="0" applyNumberFormat="1" applyFont="1" applyFill="1" applyAlignment="1">
      <alignment horizontal="center" vertical="center"/>
    </xf>
    <xf numFmtId="166" fontId="0" fillId="4" borderId="14" xfId="0" applyNumberFormat="1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0" borderId="21" xfId="0" applyBorder="1" applyAlignment="1">
      <alignment horizontal="center" wrapText="1"/>
    </xf>
    <xf numFmtId="0" fontId="23" fillId="7" borderId="0" xfId="0" applyFont="1" applyFill="1" applyAlignment="1" applyProtection="1">
      <alignment horizontal="center" vertical="center"/>
      <protection locked="0"/>
    </xf>
    <xf numFmtId="0" fontId="8" fillId="0" borderId="0" xfId="0" applyFont="1" applyAlignment="1">
      <alignment horizontal="center"/>
    </xf>
    <xf numFmtId="0" fontId="20" fillId="0" borderId="19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17" fillId="7" borderId="0" xfId="0" applyFont="1" applyFill="1" applyAlignment="1" applyProtection="1">
      <alignment horizontal="center" vertical="center" wrapText="1"/>
      <protection locked="0"/>
    </xf>
    <xf numFmtId="49" fontId="0" fillId="0" borderId="0" xfId="0" applyNumberFormat="1" applyAlignment="1">
      <alignment horizontal="center"/>
    </xf>
    <xf numFmtId="0" fontId="9" fillId="8" borderId="0" xfId="0" applyFont="1" applyFill="1" applyAlignment="1">
      <alignment horizontal="center"/>
    </xf>
    <xf numFmtId="0" fontId="11" fillId="8" borderId="0" xfId="0" applyFont="1" applyFill="1" applyAlignment="1">
      <alignment horizontal="center" vertical="center" wrapText="1"/>
    </xf>
    <xf numFmtId="0" fontId="8" fillId="0" borderId="14" xfId="0" applyFont="1" applyBorder="1" applyAlignment="1">
      <alignment horizontal="left" vertical="center" textRotation="90"/>
    </xf>
    <xf numFmtId="0" fontId="8" fillId="0" borderId="17" xfId="0" applyFont="1" applyBorder="1" applyAlignment="1">
      <alignment horizontal="left" vertical="center" textRotation="90"/>
    </xf>
    <xf numFmtId="0" fontId="8" fillId="0" borderId="16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7" fillId="2" borderId="0" xfId="0" applyFont="1" applyFill="1" applyAlignment="1">
      <alignment horizontal="left" vertical="center"/>
    </xf>
    <xf numFmtId="0" fontId="0" fillId="0" borderId="0" xfId="0" applyAlignment="1">
      <alignment horizontal="center" wrapText="1"/>
    </xf>
    <xf numFmtId="0" fontId="11" fillId="8" borderId="0" xfId="0" applyFont="1" applyFill="1" applyAlignment="1">
      <alignment horizontal="center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center"/>
    </xf>
    <xf numFmtId="0" fontId="17" fillId="7" borderId="0" xfId="0" applyFont="1" applyFill="1" applyAlignment="1" applyProtection="1">
      <alignment horizontal="center" vertical="center"/>
      <protection locked="0"/>
    </xf>
    <xf numFmtId="168" fontId="8" fillId="0" borderId="0" xfId="1" applyNumberFormat="1" applyFont="1" applyAlignment="1">
      <alignment horizontal="center" vertical="center"/>
    </xf>
    <xf numFmtId="0" fontId="3" fillId="8" borderId="0" xfId="0" applyFont="1" applyFill="1" applyAlignment="1">
      <alignment horizontal="lef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495300</xdr:colOff>
      <xdr:row>0</xdr:row>
      <xdr:rowOff>38100</xdr:rowOff>
    </xdr:from>
    <xdr:to>
      <xdr:col>9</xdr:col>
      <xdr:colOff>152400</xdr:colOff>
      <xdr:row>0</xdr:row>
      <xdr:rowOff>927100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678B08-B99F-F344-B7F8-19802FAC2F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353" t="22901" r="39109" b="23664"/>
        <a:stretch>
          <a:fillRect/>
        </a:stretch>
      </xdr:blipFill>
      <xdr:spPr>
        <a:xfrm>
          <a:off x="9944100" y="38100"/>
          <a:ext cx="3975100" cy="889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1CB11-7A85-C84A-9B7A-9172AE0E5D43}">
  <dimension ref="A1:P90"/>
  <sheetViews>
    <sheetView tabSelected="1" workbookViewId="0">
      <selection activeCell="B11" sqref="B11"/>
    </sheetView>
  </sheetViews>
  <sheetFormatPr baseColWidth="10" defaultRowHeight="16" x14ac:dyDescent="0.2"/>
  <cols>
    <col min="1" max="1" width="24.1640625" customWidth="1"/>
    <col min="2" max="2" width="24" customWidth="1"/>
    <col min="3" max="3" width="19.83203125" customWidth="1"/>
    <col min="4" max="4" width="25.33203125" bestFit="1" customWidth="1"/>
    <col min="5" max="5" width="15.83203125" customWidth="1"/>
    <col min="6" max="6" width="14.83203125" customWidth="1"/>
    <col min="7" max="7" width="26" customWidth="1"/>
    <col min="8" max="8" width="15.83203125" customWidth="1"/>
    <col min="9" max="9" width="14.83203125" customWidth="1"/>
  </cols>
  <sheetData>
    <row r="1" spans="1:16" ht="75" customHeight="1" x14ac:dyDescent="0.2">
      <c r="A1" s="117" t="s">
        <v>69</v>
      </c>
      <c r="B1" s="117"/>
      <c r="C1" s="117"/>
      <c r="D1" s="117"/>
      <c r="E1" s="117"/>
      <c r="F1" s="117"/>
      <c r="G1" s="117"/>
      <c r="H1" s="117"/>
      <c r="I1" s="117"/>
      <c r="J1" s="118"/>
      <c r="K1" s="118"/>
      <c r="L1" s="118"/>
      <c r="M1" s="118"/>
      <c r="N1" s="118"/>
      <c r="O1" s="118"/>
      <c r="P1" s="118"/>
    </row>
    <row r="3" spans="1:16" ht="16" customHeight="1" x14ac:dyDescent="0.2">
      <c r="A3" s="121" t="s">
        <v>61</v>
      </c>
      <c r="B3" s="121"/>
      <c r="C3" s="121"/>
      <c r="D3" s="121"/>
      <c r="E3" s="121"/>
      <c r="F3" s="121"/>
      <c r="G3" s="121"/>
      <c r="H3" s="121"/>
      <c r="I3" s="121"/>
    </row>
    <row r="4" spans="1:16" ht="16" customHeight="1" x14ac:dyDescent="0.2">
      <c r="A4" s="1"/>
      <c r="B4" s="2"/>
      <c r="C4" s="2"/>
    </row>
    <row r="5" spans="1:16" x14ac:dyDescent="0.2">
      <c r="A5" s="105" t="s">
        <v>3</v>
      </c>
      <c r="B5" s="105"/>
      <c r="C5" s="105"/>
      <c r="D5" s="105"/>
      <c r="E5" s="105"/>
      <c r="F5" s="105"/>
      <c r="G5" s="105"/>
      <c r="H5" s="105"/>
      <c r="I5" s="105"/>
    </row>
    <row r="7" spans="1:16" s="3" customFormat="1" ht="20" customHeight="1" x14ac:dyDescent="0.2">
      <c r="A7" s="113" t="s">
        <v>66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</row>
    <row r="9" spans="1:16" x14ac:dyDescent="0.2">
      <c r="A9" s="105" t="s">
        <v>68</v>
      </c>
      <c r="B9" s="105"/>
      <c r="C9" s="105"/>
      <c r="D9" s="105"/>
      <c r="E9" s="105"/>
      <c r="F9" s="105"/>
      <c r="G9" s="105"/>
      <c r="H9" s="105"/>
      <c r="I9" s="105"/>
      <c r="J9" s="105"/>
      <c r="K9" s="105"/>
    </row>
    <row r="11" spans="1:16" ht="22" customHeight="1" x14ac:dyDescent="0.2">
      <c r="A11" s="10" t="s">
        <v>0</v>
      </c>
      <c r="B11" s="11"/>
      <c r="D11" s="118" t="s">
        <v>59</v>
      </c>
      <c r="E11" s="118"/>
      <c r="G11" s="118" t="s">
        <v>60</v>
      </c>
      <c r="H11" s="118"/>
    </row>
    <row r="12" spans="1:16" ht="31" customHeight="1" x14ac:dyDescent="0.2">
      <c r="A12" s="82" t="s">
        <v>85</v>
      </c>
      <c r="B12" s="9">
        <v>1</v>
      </c>
      <c r="D12" s="12" t="s">
        <v>2</v>
      </c>
      <c r="E12" s="38"/>
      <c r="G12" s="12" t="s">
        <v>2</v>
      </c>
      <c r="H12" s="38"/>
      <c r="J12" s="115" t="s">
        <v>21</v>
      </c>
      <c r="K12" s="115"/>
      <c r="L12" s="115"/>
      <c r="M12" s="115"/>
      <c r="N12" s="115"/>
    </row>
    <row r="13" spans="1:16" ht="36" customHeight="1" x14ac:dyDescent="0.2">
      <c r="A13" s="10" t="s">
        <v>1</v>
      </c>
      <c r="B13" s="11"/>
      <c r="D13" s="12" t="s">
        <v>20</v>
      </c>
      <c r="E13" s="39"/>
      <c r="G13" s="12" t="s">
        <v>20</v>
      </c>
      <c r="H13" s="39"/>
      <c r="J13" s="115"/>
      <c r="K13" s="115"/>
      <c r="L13" s="115"/>
      <c r="M13" s="115"/>
      <c r="N13" s="115"/>
    </row>
    <row r="15" spans="1:16" ht="16" customHeight="1" x14ac:dyDescent="0.2">
      <c r="A15" s="116" t="s">
        <v>40</v>
      </c>
      <c r="B15" s="116"/>
      <c r="C15" s="119"/>
      <c r="D15" s="17" t="s">
        <v>24</v>
      </c>
      <c r="E15" s="120" cm="1">
        <f t="array" ref="E15">SUMPRODUCT(('Salary Grid Lookup'!B3:D3=Calculator!E12)*('Salary Grid Lookup'!A4:A14=Calculator!E13)*('Salary Grid Lookup'!B4:D14))</f>
        <v>0</v>
      </c>
      <c r="F15" s="120"/>
      <c r="G15" s="17" t="s">
        <v>24</v>
      </c>
      <c r="H15" s="120" cm="1">
        <f t="array" ref="H15">SUMPRODUCT(('Salary Grid Lookup'!B3:D3=Calculator!H12)*('Salary Grid Lookup'!A4:A14=Calculator!H13)*('Salary Grid Lookup'!B4:D14))</f>
        <v>0</v>
      </c>
      <c r="I15" s="120"/>
      <c r="J15" s="115" t="s">
        <v>33</v>
      </c>
      <c r="K15" s="115"/>
      <c r="L15" s="115"/>
      <c r="M15" s="115"/>
      <c r="N15" s="115"/>
    </row>
    <row r="16" spans="1:16" x14ac:dyDescent="0.2">
      <c r="A16" s="116"/>
      <c r="B16" s="116"/>
      <c r="C16" s="119"/>
      <c r="D16" s="17" t="s">
        <v>25</v>
      </c>
      <c r="E16" s="120" cm="1">
        <f t="array" ref="E16">SUMPRODUCT(('Salary Grid Lookup'!G3:I3=Calculator!E12)*('Salary Grid Lookup'!F4:F14=Calculator!E13)*('Salary Grid Lookup'!G4:I14))</f>
        <v>0</v>
      </c>
      <c r="F16" s="120"/>
      <c r="G16" s="17" t="s">
        <v>25</v>
      </c>
      <c r="H16" s="120" cm="1">
        <f t="array" ref="H16">SUMPRODUCT(('Salary Grid Lookup'!G3:I3=Calculator!H12)*('Salary Grid Lookup'!F4:F14=Calculator!H13)*('Salary Grid Lookup'!G4:I14))</f>
        <v>0</v>
      </c>
      <c r="I16" s="120"/>
      <c r="J16" s="115"/>
      <c r="K16" s="115"/>
      <c r="L16" s="115"/>
      <c r="M16" s="115"/>
      <c r="N16" s="115"/>
    </row>
    <row r="17" spans="1:14" x14ac:dyDescent="0.2">
      <c r="J17" s="115"/>
      <c r="K17" s="115"/>
      <c r="L17" s="115"/>
      <c r="M17" s="115"/>
      <c r="N17" s="115"/>
    </row>
    <row r="18" spans="1:14" ht="16" customHeight="1" x14ac:dyDescent="0.2">
      <c r="A18" s="116" t="s">
        <v>39</v>
      </c>
      <c r="B18" s="116"/>
      <c r="C18" s="119"/>
      <c r="E18" s="114" t="s">
        <v>41</v>
      </c>
      <c r="F18" s="103" t="s">
        <v>57</v>
      </c>
      <c r="G18" s="32" t="s">
        <v>42</v>
      </c>
      <c r="H18" s="35">
        <f>VLOOKUP(F18,'Salary Grid Lookup'!A19:B30,2,FALSE)</f>
        <v>0</v>
      </c>
      <c r="J18" s="13"/>
      <c r="K18" s="13"/>
      <c r="L18" s="13"/>
      <c r="M18" s="13"/>
      <c r="N18" s="13"/>
    </row>
    <row r="19" spans="1:14" x14ac:dyDescent="0.2">
      <c r="A19" s="116"/>
      <c r="B19" s="116"/>
      <c r="C19" s="119"/>
      <c r="E19" s="114"/>
      <c r="F19" s="103"/>
      <c r="G19" s="32" t="s">
        <v>43</v>
      </c>
      <c r="H19" s="35">
        <f>VLOOKUP(F18,'Salary Grid Lookup'!D19:E30,2,FALSE)</f>
        <v>0</v>
      </c>
      <c r="J19" s="13"/>
      <c r="K19" s="13"/>
      <c r="L19" s="13"/>
      <c r="M19" s="13"/>
      <c r="N19" s="13"/>
    </row>
    <row r="20" spans="1:14" x14ac:dyDescent="0.2">
      <c r="J20" s="13"/>
      <c r="K20" s="13"/>
      <c r="L20" s="13"/>
      <c r="M20" s="13"/>
      <c r="N20" s="13"/>
    </row>
    <row r="21" spans="1:14" ht="17" thickBot="1" x14ac:dyDescent="0.25">
      <c r="J21" s="13"/>
      <c r="K21" s="13"/>
      <c r="L21" s="13"/>
      <c r="M21" s="13"/>
      <c r="N21" s="13"/>
    </row>
    <row r="22" spans="1:14" ht="31" customHeight="1" thickTop="1" x14ac:dyDescent="0.2">
      <c r="B22" s="101" t="s">
        <v>70</v>
      </c>
      <c r="C22" s="102"/>
      <c r="D22" s="90" t="s">
        <v>71</v>
      </c>
      <c r="E22" s="91"/>
      <c r="J22" s="13"/>
      <c r="K22" s="13"/>
      <c r="L22" s="13"/>
      <c r="M22" s="13"/>
      <c r="N22" s="13"/>
    </row>
    <row r="23" spans="1:14" ht="31" customHeight="1" x14ac:dyDescent="0.2">
      <c r="B23" s="53" t="s">
        <v>2</v>
      </c>
      <c r="C23" s="38"/>
      <c r="D23" s="92"/>
      <c r="E23" s="93"/>
      <c r="J23" s="13"/>
      <c r="K23" s="13"/>
      <c r="L23" s="13"/>
      <c r="M23" s="13"/>
      <c r="N23" s="13"/>
    </row>
    <row r="24" spans="1:14" ht="30" x14ac:dyDescent="0.2">
      <c r="B24" s="53" t="s">
        <v>20</v>
      </c>
      <c r="C24" s="39"/>
      <c r="D24" s="92"/>
      <c r="E24" s="93"/>
      <c r="J24" s="13"/>
      <c r="K24" s="13"/>
      <c r="L24" s="13"/>
      <c r="M24" s="13"/>
      <c r="N24" s="13"/>
    </row>
    <row r="25" spans="1:14" x14ac:dyDescent="0.2">
      <c r="B25" s="47"/>
      <c r="D25" s="17" t="s">
        <v>24</v>
      </c>
      <c r="E25" s="55" cm="1">
        <f t="array" ref="E25">SUMPRODUCT(('Salary Grid Lookup'!B3:D3=Calculator!C23)*('Salary Grid Lookup'!A4:A14=Calculator!C24)*('Salary Grid Lookup'!B4:D14))</f>
        <v>0</v>
      </c>
      <c r="J25" s="13"/>
      <c r="K25" s="13"/>
      <c r="L25" s="13"/>
      <c r="M25" s="13"/>
      <c r="N25" s="13"/>
    </row>
    <row r="26" spans="1:14" x14ac:dyDescent="0.2">
      <c r="B26" s="87" t="s">
        <v>41</v>
      </c>
      <c r="C26" s="103" t="s">
        <v>57</v>
      </c>
      <c r="D26" s="17" t="s">
        <v>25</v>
      </c>
      <c r="E26" s="55" cm="1">
        <f t="array" ref="E26">SUMPRODUCT(('Salary Grid Lookup'!L3:N3=Calculator!C23)*('Salary Grid Lookup'!K4:K14=Calculator!C24)*('Salary Grid Lookup'!L4:N14))</f>
        <v>0</v>
      </c>
      <c r="J26" s="13"/>
      <c r="K26" s="13"/>
      <c r="L26" s="13"/>
      <c r="M26" s="13"/>
      <c r="N26" s="13"/>
    </row>
    <row r="27" spans="1:14" x14ac:dyDescent="0.2">
      <c r="B27" s="87"/>
      <c r="C27" s="103"/>
      <c r="E27" s="48"/>
      <c r="J27" s="13"/>
      <c r="K27" s="13"/>
      <c r="L27" s="13"/>
      <c r="M27" s="13"/>
      <c r="N27" s="13"/>
    </row>
    <row r="28" spans="1:14" x14ac:dyDescent="0.2">
      <c r="B28" s="47"/>
      <c r="D28" s="32" t="s">
        <v>42</v>
      </c>
      <c r="E28" s="55">
        <f>VLOOKUP(C26,'Salary Grid Lookup'!A19:B30,2,FALSE)</f>
        <v>0</v>
      </c>
      <c r="J28" s="13"/>
      <c r="K28" s="13"/>
      <c r="L28" s="13"/>
      <c r="M28" s="13"/>
      <c r="N28" s="13"/>
    </row>
    <row r="29" spans="1:14" ht="16" customHeight="1" x14ac:dyDescent="0.2">
      <c r="B29" s="87" t="s">
        <v>77</v>
      </c>
      <c r="C29" s="88"/>
      <c r="D29" s="32" t="s">
        <v>43</v>
      </c>
      <c r="E29" s="55">
        <f>VLOOKUP(C26,'Salary Grid Lookup'!G19:H30,2,FALSE)</f>
        <v>0</v>
      </c>
      <c r="J29" s="13"/>
      <c r="K29" s="13"/>
      <c r="L29" s="13"/>
      <c r="M29" s="13"/>
      <c r="N29" s="13"/>
    </row>
    <row r="30" spans="1:14" x14ac:dyDescent="0.2">
      <c r="B30" s="87"/>
      <c r="C30" s="88"/>
      <c r="D30" s="32"/>
      <c r="E30" s="55"/>
      <c r="J30" s="13"/>
      <c r="K30" s="13"/>
      <c r="L30" s="13"/>
      <c r="M30" s="13"/>
      <c r="N30" s="13"/>
    </row>
    <row r="31" spans="1:14" x14ac:dyDescent="0.2">
      <c r="B31" s="87"/>
      <c r="C31" s="88"/>
      <c r="D31" s="32"/>
      <c r="E31" s="55"/>
      <c r="J31" s="13"/>
      <c r="K31" s="13"/>
      <c r="L31" s="13"/>
      <c r="M31" s="13"/>
      <c r="N31" s="13"/>
    </row>
    <row r="32" spans="1:14" x14ac:dyDescent="0.2">
      <c r="B32" s="47"/>
      <c r="E32" s="48"/>
      <c r="J32" s="13"/>
      <c r="K32" s="13"/>
      <c r="L32" s="13"/>
      <c r="M32" s="13"/>
      <c r="N32" s="13"/>
    </row>
    <row r="33" spans="1:14" x14ac:dyDescent="0.2">
      <c r="B33" s="77" t="s">
        <v>78</v>
      </c>
      <c r="C33" s="9">
        <v>1</v>
      </c>
      <c r="E33" s="48"/>
      <c r="J33" s="13"/>
      <c r="K33" s="13"/>
      <c r="L33" s="13"/>
      <c r="M33" s="13"/>
      <c r="N33" s="13"/>
    </row>
    <row r="34" spans="1:14" ht="17" thickBot="1" x14ac:dyDescent="0.25">
      <c r="B34" s="49"/>
      <c r="C34" s="54"/>
      <c r="D34" s="54"/>
      <c r="E34" s="51"/>
      <c r="J34" s="13"/>
      <c r="K34" s="13"/>
      <c r="L34" s="13"/>
      <c r="M34" s="13"/>
      <c r="N34" s="13"/>
    </row>
    <row r="35" spans="1:14" ht="17" thickTop="1" x14ac:dyDescent="0.2">
      <c r="J35" s="13"/>
      <c r="K35" s="13"/>
      <c r="L35" s="13"/>
      <c r="M35" s="13"/>
      <c r="N35" s="13"/>
    </row>
    <row r="36" spans="1:14" x14ac:dyDescent="0.2">
      <c r="J36" s="13"/>
      <c r="K36" s="13"/>
      <c r="L36" s="13"/>
      <c r="M36" s="13"/>
      <c r="N36" s="13"/>
    </row>
    <row r="37" spans="1:14" x14ac:dyDescent="0.2">
      <c r="J37" s="13"/>
      <c r="K37" s="13"/>
      <c r="L37" s="13"/>
      <c r="M37" s="13"/>
      <c r="N37" s="13"/>
    </row>
    <row r="38" spans="1:14" s="3" customFormat="1" ht="20" customHeight="1" x14ac:dyDescent="0.2">
      <c r="A38" s="113" t="s">
        <v>4</v>
      </c>
      <c r="B38" s="113"/>
      <c r="C38" s="113"/>
      <c r="D38" s="113"/>
      <c r="E38" s="113"/>
      <c r="F38" s="113"/>
      <c r="G38" s="113"/>
      <c r="H38" s="113"/>
      <c r="I38" s="113"/>
      <c r="J38" s="113"/>
      <c r="K38" s="113"/>
    </row>
    <row r="40" spans="1:14" x14ac:dyDescent="0.2">
      <c r="A40" s="105" t="s">
        <v>65</v>
      </c>
      <c r="B40" s="105"/>
      <c r="C40" s="105"/>
      <c r="D40" s="105"/>
      <c r="E40" s="105"/>
      <c r="F40" s="105"/>
      <c r="G40" s="105"/>
      <c r="H40" s="105"/>
      <c r="I40" s="105"/>
      <c r="J40" s="105"/>
      <c r="K40" s="105"/>
    </row>
    <row r="41" spans="1:14" x14ac:dyDescent="0.2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</row>
    <row r="42" spans="1:14" x14ac:dyDescent="0.2">
      <c r="A42" s="105" t="s">
        <v>62</v>
      </c>
      <c r="B42" s="105"/>
      <c r="C42" s="105"/>
      <c r="D42" s="105"/>
      <c r="E42" s="105"/>
      <c r="F42" s="105"/>
    </row>
    <row r="43" spans="1:14" x14ac:dyDescent="0.2">
      <c r="A43" s="31"/>
      <c r="B43" s="31"/>
      <c r="C43" s="31"/>
      <c r="D43" s="31"/>
      <c r="E43" s="31"/>
      <c r="F43" s="31"/>
    </row>
    <row r="44" spans="1:14" ht="17" thickBot="1" x14ac:dyDescent="0.25">
      <c r="A44" s="89" t="s">
        <v>84</v>
      </c>
      <c r="B44" s="89"/>
      <c r="C44" s="89"/>
      <c r="D44" s="89"/>
      <c r="F44" s="109" t="s">
        <v>37</v>
      </c>
      <c r="G44" s="109"/>
      <c r="H44" s="109"/>
      <c r="I44" s="109"/>
    </row>
    <row r="45" spans="1:14" ht="34" customHeight="1" x14ac:dyDescent="0.2">
      <c r="A45" s="6" t="s">
        <v>5</v>
      </c>
      <c r="B45" s="5" t="s">
        <v>34</v>
      </c>
      <c r="C45" s="5" t="s">
        <v>6</v>
      </c>
      <c r="D45" s="5" t="s">
        <v>7</v>
      </c>
      <c r="F45" s="40"/>
      <c r="G45" s="41" t="s">
        <v>36</v>
      </c>
      <c r="H45" s="41" t="s">
        <v>38</v>
      </c>
      <c r="I45" s="42"/>
    </row>
    <row r="46" spans="1:14" ht="16" customHeight="1" x14ac:dyDescent="0.2">
      <c r="A46" s="7" t="s">
        <v>8</v>
      </c>
      <c r="B46" s="78"/>
      <c r="C46" s="79"/>
      <c r="D46" s="80"/>
      <c r="F46" s="43" t="s">
        <v>8</v>
      </c>
      <c r="G46" s="44">
        <v>5</v>
      </c>
      <c r="H46" s="44">
        <v>14</v>
      </c>
      <c r="I46" s="107" t="s">
        <v>37</v>
      </c>
    </row>
    <row r="47" spans="1:14" x14ac:dyDescent="0.2">
      <c r="A47" s="7" t="s">
        <v>9</v>
      </c>
      <c r="B47" s="78"/>
      <c r="C47" s="79"/>
      <c r="D47" s="80"/>
      <c r="F47" s="43" t="s">
        <v>9</v>
      </c>
      <c r="G47" s="44">
        <v>19</v>
      </c>
      <c r="H47" s="44">
        <v>19</v>
      </c>
      <c r="I47" s="107"/>
    </row>
    <row r="48" spans="1:14" x14ac:dyDescent="0.2">
      <c r="A48" s="7" t="s">
        <v>10</v>
      </c>
      <c r="B48" s="78"/>
      <c r="C48" s="79"/>
      <c r="D48" s="80"/>
      <c r="F48" s="43" t="s">
        <v>10</v>
      </c>
      <c r="G48" s="44">
        <v>22</v>
      </c>
      <c r="H48" s="44">
        <v>18</v>
      </c>
      <c r="I48" s="107"/>
    </row>
    <row r="49" spans="1:11" x14ac:dyDescent="0.2">
      <c r="A49" s="7" t="s">
        <v>11</v>
      </c>
      <c r="B49" s="78"/>
      <c r="C49" s="79"/>
      <c r="D49" s="80"/>
      <c r="F49" s="43" t="s">
        <v>11</v>
      </c>
      <c r="G49" s="44">
        <v>18</v>
      </c>
      <c r="H49" s="44">
        <v>18</v>
      </c>
      <c r="I49" s="107"/>
    </row>
    <row r="50" spans="1:11" x14ac:dyDescent="0.2">
      <c r="A50" s="7" t="s">
        <v>12</v>
      </c>
      <c r="B50" s="78"/>
      <c r="C50" s="79"/>
      <c r="D50" s="80"/>
      <c r="F50" s="43" t="s">
        <v>12</v>
      </c>
      <c r="G50" s="44">
        <v>15</v>
      </c>
      <c r="H50" s="44">
        <v>15</v>
      </c>
      <c r="I50" s="107"/>
    </row>
    <row r="51" spans="1:11" x14ac:dyDescent="0.2">
      <c r="A51" s="7" t="s">
        <v>13</v>
      </c>
      <c r="B51" s="78"/>
      <c r="C51" s="79"/>
      <c r="D51" s="80"/>
      <c r="F51" s="43" t="s">
        <v>13</v>
      </c>
      <c r="G51" s="44">
        <v>20</v>
      </c>
      <c r="H51" s="44">
        <v>20</v>
      </c>
      <c r="I51" s="107"/>
    </row>
    <row r="52" spans="1:11" x14ac:dyDescent="0.2">
      <c r="A52" s="7" t="s">
        <v>14</v>
      </c>
      <c r="B52" s="78"/>
      <c r="C52" s="79"/>
      <c r="D52" s="80"/>
      <c r="F52" s="43" t="s">
        <v>14</v>
      </c>
      <c r="G52" s="44">
        <v>19</v>
      </c>
      <c r="H52" s="44">
        <v>19</v>
      </c>
      <c r="I52" s="107"/>
      <c r="K52" s="28"/>
    </row>
    <row r="53" spans="1:11" x14ac:dyDescent="0.2">
      <c r="A53" s="7" t="s">
        <v>15</v>
      </c>
      <c r="B53" s="78"/>
      <c r="C53" s="79"/>
      <c r="D53" s="80"/>
      <c r="F53" s="43" t="s">
        <v>15</v>
      </c>
      <c r="G53" s="44">
        <v>16</v>
      </c>
      <c r="H53" s="44">
        <v>15</v>
      </c>
      <c r="I53" s="107"/>
    </row>
    <row r="54" spans="1:11" x14ac:dyDescent="0.2">
      <c r="A54" s="7" t="s">
        <v>16</v>
      </c>
      <c r="B54" s="78"/>
      <c r="C54" s="79"/>
      <c r="D54" s="80"/>
      <c r="F54" s="43" t="s">
        <v>16</v>
      </c>
      <c r="G54" s="44">
        <v>21</v>
      </c>
      <c r="H54" s="44">
        <v>17</v>
      </c>
      <c r="I54" s="107"/>
    </row>
    <row r="55" spans="1:11" x14ac:dyDescent="0.2">
      <c r="A55" s="7" t="s">
        <v>17</v>
      </c>
      <c r="B55" s="78"/>
      <c r="C55" s="79"/>
      <c r="D55" s="80"/>
      <c r="F55" s="43" t="s">
        <v>17</v>
      </c>
      <c r="G55" s="44">
        <v>21</v>
      </c>
      <c r="H55" s="44">
        <v>21</v>
      </c>
      <c r="I55" s="107"/>
    </row>
    <row r="56" spans="1:11" ht="17" thickBot="1" x14ac:dyDescent="0.25">
      <c r="A56" s="7" t="s">
        <v>18</v>
      </c>
      <c r="B56" s="78"/>
      <c r="C56" s="79"/>
      <c r="D56" s="80"/>
      <c r="F56" s="45" t="s">
        <v>18</v>
      </c>
      <c r="G56" s="46">
        <v>20</v>
      </c>
      <c r="H56" s="46">
        <v>20</v>
      </c>
      <c r="I56" s="108"/>
    </row>
    <row r="57" spans="1:11" x14ac:dyDescent="0.2">
      <c r="A57" s="7"/>
      <c r="I57" s="6"/>
    </row>
    <row r="58" spans="1:11" x14ac:dyDescent="0.2">
      <c r="A58" s="8" t="s">
        <v>19</v>
      </c>
      <c r="B58" s="14">
        <f>SUM(B46:B56)</f>
        <v>0</v>
      </c>
      <c r="C58" s="15">
        <f t="shared" ref="C58:D58" si="0">SUM(C46:C56)</f>
        <v>0</v>
      </c>
      <c r="D58" s="16">
        <f t="shared" si="0"/>
        <v>0</v>
      </c>
    </row>
    <row r="60" spans="1:11" x14ac:dyDescent="0.2">
      <c r="A60" s="105" t="s">
        <v>64</v>
      </c>
      <c r="B60" s="105"/>
      <c r="C60" s="105"/>
      <c r="D60" s="105"/>
    </row>
    <row r="61" spans="1:11" x14ac:dyDescent="0.2">
      <c r="A61" s="104" t="s">
        <v>63</v>
      </c>
      <c r="B61" s="104"/>
      <c r="C61" s="104"/>
      <c r="D61" s="81">
        <v>0</v>
      </c>
    </row>
    <row r="62" spans="1:11" ht="17" thickBot="1" x14ac:dyDescent="0.25"/>
    <row r="63" spans="1:11" ht="17" thickTop="1" x14ac:dyDescent="0.2">
      <c r="A63" s="52"/>
      <c r="B63" s="52"/>
      <c r="C63" s="52"/>
      <c r="D63" s="52"/>
      <c r="E63" s="52"/>
      <c r="F63" s="52"/>
      <c r="G63" s="52"/>
      <c r="H63" s="52"/>
      <c r="I63" s="52"/>
    </row>
    <row r="64" spans="1:11" ht="17" thickBot="1" x14ac:dyDescent="0.25">
      <c r="A64" s="89" t="s">
        <v>79</v>
      </c>
      <c r="B64" s="89"/>
      <c r="F64" s="100" t="s">
        <v>37</v>
      </c>
      <c r="G64" s="100"/>
      <c r="H64" s="100"/>
    </row>
    <row r="65" spans="1:11" ht="34" x14ac:dyDescent="0.2">
      <c r="A65" s="6" t="s">
        <v>5</v>
      </c>
      <c r="B65" s="5" t="s">
        <v>34</v>
      </c>
      <c r="F65" s="40"/>
      <c r="G65" s="41" t="s">
        <v>36</v>
      </c>
      <c r="H65" s="56" t="s">
        <v>38</v>
      </c>
    </row>
    <row r="66" spans="1:11" x14ac:dyDescent="0.2">
      <c r="A66" s="7" t="s">
        <v>80</v>
      </c>
      <c r="B66" s="78"/>
      <c r="F66" s="43" t="s">
        <v>8</v>
      </c>
      <c r="G66" s="44">
        <v>3</v>
      </c>
      <c r="H66" s="57">
        <v>12</v>
      </c>
    </row>
    <row r="67" spans="1:11" x14ac:dyDescent="0.2">
      <c r="A67" s="7" t="s">
        <v>81</v>
      </c>
      <c r="B67" s="78"/>
      <c r="F67" s="43" t="s">
        <v>9</v>
      </c>
      <c r="G67" s="44">
        <v>20</v>
      </c>
      <c r="H67" s="57">
        <v>20</v>
      </c>
    </row>
    <row r="68" spans="1:11" x14ac:dyDescent="0.2">
      <c r="A68" s="7" t="s">
        <v>82</v>
      </c>
      <c r="B68" s="78"/>
      <c r="F68" s="43" t="s">
        <v>10</v>
      </c>
      <c r="G68" s="44">
        <v>6</v>
      </c>
      <c r="H68" s="57">
        <v>6</v>
      </c>
    </row>
    <row r="69" spans="1:11" ht="17" thickBot="1" x14ac:dyDescent="0.25">
      <c r="A69" s="7" t="s">
        <v>83</v>
      </c>
      <c r="B69" s="78"/>
      <c r="F69" s="45" t="s">
        <v>11</v>
      </c>
      <c r="G69" s="46">
        <v>17</v>
      </c>
      <c r="H69" s="58">
        <v>17</v>
      </c>
    </row>
    <row r="72" spans="1:11" s="3" customFormat="1" ht="20" customHeight="1" x14ac:dyDescent="0.2">
      <c r="A72" s="113" t="s">
        <v>26</v>
      </c>
      <c r="B72" s="113"/>
      <c r="C72" s="113"/>
      <c r="D72" s="113"/>
      <c r="E72" s="113"/>
      <c r="F72" s="113"/>
      <c r="G72" s="113"/>
      <c r="H72" s="113"/>
      <c r="I72" s="113"/>
      <c r="J72" s="113"/>
      <c r="K72" s="113"/>
    </row>
    <row r="73" spans="1:11" ht="17" thickBot="1" x14ac:dyDescent="0.25"/>
    <row r="74" spans="1:11" x14ac:dyDescent="0.2">
      <c r="A74" s="94" t="s">
        <v>72</v>
      </c>
      <c r="B74" s="95"/>
      <c r="C74" s="95"/>
      <c r="D74" s="96"/>
    </row>
    <row r="75" spans="1:11" x14ac:dyDescent="0.2">
      <c r="A75" s="97"/>
      <c r="B75" s="98"/>
      <c r="C75" s="98"/>
      <c r="D75" s="99"/>
    </row>
    <row r="76" spans="1:11" ht="17" thickBot="1" x14ac:dyDescent="0.25">
      <c r="A76" s="60"/>
      <c r="B76" s="61" t="s">
        <v>30</v>
      </c>
      <c r="C76" s="61" t="s">
        <v>31</v>
      </c>
      <c r="D76" s="62" t="s">
        <v>32</v>
      </c>
    </row>
    <row r="77" spans="1:11" ht="37" customHeight="1" thickTop="1" x14ac:dyDescent="0.3">
      <c r="A77" s="63" t="s">
        <v>27</v>
      </c>
      <c r="B77" s="64">
        <f>(IF((C15="Yes"), ((IF((C18="Traditional"), ((IF((B58&gt;=100), (((E15*B12/2)-((E15*B12)*0.005*(SUM(G46:G51)-SUM(B46:B51))))+((H15*B12/2)-((H15*B12)*0.005*(SUM(G52:G56)-SUM(B52:B56))))), (((E15*B12)*0.005*(SUM(B46:B51))+((H15*B12)*0.005*(SUM(B52:B56)))))))), ((IF((B58&gt;=100), (((E15*B12/2)-((E15*B12)*0.005*(SUM(H46:H51)-SUM(B46:B51))))+((H15*B12/2)-((H15*B12)*0.005*(SUM(H52:H56)-SUM(B52:B56))))), (((E15*B12)*0.005*(SUM(B46:B51))+((H15*B12)*0.005*(SUM(B52:B56))))))))))), (((E15*B12)*0.005*(SUM(B46:B51))+((H15*B12)*0.005*(SUM(B52:B56)))))))+H18-(D61*235.02)</f>
        <v>0</v>
      </c>
      <c r="C77" s="64">
        <f>(IF((C15="Yes"), ((IF((C18="Traditional"), ((IF((B58&gt;=100), (((E16*B12/2)-((E16*B12)*0.005*(SUM(G46:G51)-SUM(B46:B51))))+((H16*B12/2)-((H16*B12)*0.005*(SUM(G52:G56)-SUM(B52:B56))))), (((E16*B12)*0.005*(SUM(B46:B51))+((H16*B12)*0.005*(SUM(B52:B56)))))))), ((IF((B58&gt;=100), (((E16*B12/2)-((E16*B12)*0.005*(SUM(H46:H51)-SUM(B46:B51))))+((H16*B12/2)-((H16*B12)*0.005*(SUM(H52:H56)-SUM(B52:B56))))), (((E16*B12)*0.005*(SUM(B46:B51))+((H16*B12)*0.005*(SUM(B52:B56))))))))))), (((E16*B12)*0.005*(SUM(B46:B51))+((H16*B12)*0.005*(SUM(B52:B56)))))))+H19-(D61*(235.02*1.03))</f>
        <v>0</v>
      </c>
      <c r="D77" s="65">
        <f>C77-B77</f>
        <v>0</v>
      </c>
      <c r="F77" s="110" t="s">
        <v>35</v>
      </c>
      <c r="G77" s="111"/>
      <c r="H77" s="112"/>
    </row>
    <row r="78" spans="1:11" x14ac:dyDescent="0.2">
      <c r="A78" s="66"/>
      <c r="B78" s="6"/>
      <c r="C78" s="6"/>
      <c r="D78" s="67"/>
      <c r="F78" s="47"/>
      <c r="H78" s="48"/>
    </row>
    <row r="79" spans="1:11" ht="37" customHeight="1" thickBot="1" x14ac:dyDescent="0.25">
      <c r="A79" s="68" t="s">
        <v>28</v>
      </c>
      <c r="B79" s="69">
        <f>C58*235.02</f>
        <v>0</v>
      </c>
      <c r="C79" s="69">
        <f>C58*(235.02*1.03)</f>
        <v>0</v>
      </c>
      <c r="D79" s="70">
        <f>C79-B79</f>
        <v>0</v>
      </c>
      <c r="F79" s="49"/>
      <c r="G79" s="50">
        <f>D77+D79+D81+D88</f>
        <v>0</v>
      </c>
      <c r="H79" s="51"/>
    </row>
    <row r="80" spans="1:11" ht="17" thickTop="1" x14ac:dyDescent="0.2">
      <c r="A80" s="66"/>
      <c r="B80" s="6"/>
      <c r="C80" s="6"/>
      <c r="D80" s="67"/>
    </row>
    <row r="81" spans="1:8" ht="37" customHeight="1" x14ac:dyDescent="0.2">
      <c r="A81" s="71" t="s">
        <v>29</v>
      </c>
      <c r="B81" s="72">
        <f>(SUM(D46:D51)*(E15/200))+(SUM(D52:D56)*(H15/200))</f>
        <v>0</v>
      </c>
      <c r="C81" s="72">
        <f>(SUM(D46:D51)*(E16/200))+(SUM(D52:D56)*(H16/200))</f>
        <v>0</v>
      </c>
      <c r="D81" s="73">
        <f>C81-B81</f>
        <v>0</v>
      </c>
      <c r="F81" s="106" t="s">
        <v>67</v>
      </c>
      <c r="G81" s="106"/>
      <c r="H81" s="106"/>
    </row>
    <row r="82" spans="1:8" ht="17" thickBot="1" x14ac:dyDescent="0.25">
      <c r="A82" s="74"/>
      <c r="B82" s="75"/>
      <c r="C82" s="75"/>
      <c r="D82" s="76"/>
    </row>
    <row r="83" spans="1:8" x14ac:dyDescent="0.2">
      <c r="F83" s="29"/>
      <c r="G83" s="29"/>
    </row>
    <row r="84" spans="1:8" ht="17" thickBot="1" x14ac:dyDescent="0.25">
      <c r="F84" s="29"/>
    </row>
    <row r="85" spans="1:8" x14ac:dyDescent="0.2">
      <c r="A85" s="94" t="s">
        <v>73</v>
      </c>
      <c r="B85" s="95"/>
      <c r="C85" s="95"/>
      <c r="D85" s="96"/>
    </row>
    <row r="86" spans="1:8" x14ac:dyDescent="0.2">
      <c r="A86" s="97"/>
      <c r="B86" s="98"/>
      <c r="C86" s="98"/>
      <c r="D86" s="99"/>
    </row>
    <row r="87" spans="1:8" ht="16" customHeight="1" x14ac:dyDescent="0.2">
      <c r="A87" s="59"/>
      <c r="B87" s="61" t="s">
        <v>74</v>
      </c>
      <c r="C87" s="61" t="s">
        <v>75</v>
      </c>
      <c r="D87" s="62" t="s">
        <v>76</v>
      </c>
    </row>
    <row r="88" spans="1:8" x14ac:dyDescent="0.2">
      <c r="A88" s="83" t="s">
        <v>27</v>
      </c>
      <c r="B88" s="84">
        <f>(((E25*C33)+E28)/12/G67*B67)+(((E25*C33)+E28)/12/G69*B69)+IF(C29="Traditional",(((E25*C33)+E28)/12/22*B68),(((E25*C33)+E28)/12/18*B68))</f>
        <v>0</v>
      </c>
      <c r="C88" s="84">
        <f>(((E26*C33)+E29)/12/G67*B67)+(((E26*C33)+E29)/12/G69*B69)+IF(C29="Traditional",(((E26*C33)+E29)/12/22*B68),(((E26*C33)+E29)/12/18*B68))</f>
        <v>0</v>
      </c>
      <c r="D88" s="85">
        <f>C88-B88</f>
        <v>0</v>
      </c>
    </row>
    <row r="89" spans="1:8" x14ac:dyDescent="0.2">
      <c r="A89" s="83"/>
      <c r="B89" s="84"/>
      <c r="C89" s="84"/>
      <c r="D89" s="86"/>
    </row>
    <row r="90" spans="1:8" ht="17" thickBot="1" x14ac:dyDescent="0.25">
      <c r="A90" s="74"/>
      <c r="B90" s="75"/>
      <c r="C90" s="75"/>
      <c r="D90" s="76"/>
    </row>
  </sheetData>
  <sheetProtection sheet="1" objects="1" scenarios="1"/>
  <mergeCells count="45">
    <mergeCell ref="A1:I1"/>
    <mergeCell ref="J1:P1"/>
    <mergeCell ref="A7:K7"/>
    <mergeCell ref="A38:K38"/>
    <mergeCell ref="D11:E11"/>
    <mergeCell ref="G11:H11"/>
    <mergeCell ref="J12:N13"/>
    <mergeCell ref="C15:C16"/>
    <mergeCell ref="E15:F15"/>
    <mergeCell ref="H15:I15"/>
    <mergeCell ref="E16:F16"/>
    <mergeCell ref="H16:I16"/>
    <mergeCell ref="A18:B19"/>
    <mergeCell ref="C18:C19"/>
    <mergeCell ref="A5:I5"/>
    <mergeCell ref="A3:I3"/>
    <mergeCell ref="E18:E19"/>
    <mergeCell ref="F18:F19"/>
    <mergeCell ref="A9:K9"/>
    <mergeCell ref="J15:N17"/>
    <mergeCell ref="A15:B16"/>
    <mergeCell ref="D22:E24"/>
    <mergeCell ref="A74:D75"/>
    <mergeCell ref="A85:D86"/>
    <mergeCell ref="F64:H64"/>
    <mergeCell ref="B22:C22"/>
    <mergeCell ref="B26:B27"/>
    <mergeCell ref="C26:C27"/>
    <mergeCell ref="A61:C61"/>
    <mergeCell ref="A60:D60"/>
    <mergeCell ref="A40:K40"/>
    <mergeCell ref="F81:H81"/>
    <mergeCell ref="I46:I56"/>
    <mergeCell ref="F44:I44"/>
    <mergeCell ref="A42:F42"/>
    <mergeCell ref="F77:H77"/>
    <mergeCell ref="A72:K72"/>
    <mergeCell ref="A88:A89"/>
    <mergeCell ref="B88:B89"/>
    <mergeCell ref="C88:C89"/>
    <mergeCell ref="D88:D89"/>
    <mergeCell ref="B29:B31"/>
    <mergeCell ref="C29:C31"/>
    <mergeCell ref="A64:B64"/>
    <mergeCell ref="A44:D44"/>
  </mergeCells>
  <phoneticPr fontId="10" type="noConversion"/>
  <dataValidations count="7">
    <dataValidation type="decimal" allowBlank="1" showErrorMessage="1" errorTitle="Invalid FTE" error="FTE must be a value between 0 and 1." sqref="B12 C33" xr:uid="{3EBA67EF-6791-FC47-977E-CE6153919303}">
      <formula1>0</formula1>
      <formula2>1</formula2>
    </dataValidation>
    <dataValidation type="list" allowBlank="1" showInputMessage="1" showErrorMessage="1" sqref="E12 H12 C23" xr:uid="{6ACE8061-8B9A-8047-983D-3EF9C2A5CC76}">
      <formula1>"4,5,6"</formula1>
    </dataValidation>
    <dataValidation type="list" allowBlank="1" showErrorMessage="1" errorTitle="Invalid FTE" error="FTE must be a value between 0 and 1." sqref="H13 E13 C24" xr:uid="{2B9BFBA0-0478-C145-8209-93E909412058}">
      <formula1>"0,1,2,3,4,5,6,7,8,9,10+"</formula1>
    </dataValidation>
    <dataValidation type="list" allowBlank="1" showInputMessage="1" showErrorMessage="1" sqref="C15:C16" xr:uid="{E1C39C76-6AD2-BA41-BC67-AAD4017A9C93}">
      <formula1>"Yes,No,N/A"</formula1>
    </dataValidation>
    <dataValidation type="list" allowBlank="1" showInputMessage="1" showErrorMessage="1" sqref="C18:C19" xr:uid="{F6DEA5A4-BCE0-A449-89CC-1107447C562E}">
      <formula1>"Traditional,Unique,N/A"</formula1>
    </dataValidation>
    <dataValidation type="list" allowBlank="1" showInputMessage="1" showErrorMessage="1" sqref="D61" xr:uid="{A59C4076-E444-0047-8102-5486108F14CF}">
      <formula1>"0,1,2,3,4,5,6"</formula1>
    </dataValidation>
    <dataValidation type="list" allowBlank="1" showInputMessage="1" showErrorMessage="1" sqref="C29:C31" xr:uid="{904FA29E-B769-5646-8CC0-14A43B064D63}">
      <formula1>"Traditional,Unique"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CE1B30E-5EE5-9E4E-97B4-B74A0CB69D78}">
          <x14:formula1>
            <xm:f>'Salary Grid Lookup'!$A$19:$A$30</xm:f>
          </x14:formula1>
          <xm:sqref>C26:C27 F18:F19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040EC-6632-1E49-B752-8D07D38A8F38}">
  <dimension ref="A1:N30"/>
  <sheetViews>
    <sheetView workbookViewId="0">
      <selection activeCell="G30" sqref="G30"/>
    </sheetView>
  </sheetViews>
  <sheetFormatPr baseColWidth="10" defaultRowHeight="16" x14ac:dyDescent="0.2"/>
  <sheetData>
    <row r="1" spans="1:14" x14ac:dyDescent="0.2">
      <c r="A1" s="4" t="s">
        <v>22</v>
      </c>
      <c r="F1" s="4" t="s">
        <v>23</v>
      </c>
      <c r="K1" t="s">
        <v>56</v>
      </c>
    </row>
    <row r="3" spans="1:14" x14ac:dyDescent="0.2">
      <c r="A3" s="18"/>
      <c r="B3" s="19">
        <v>4</v>
      </c>
      <c r="C3" s="19">
        <v>5</v>
      </c>
      <c r="D3" s="20">
        <v>6</v>
      </c>
      <c r="G3" s="27">
        <v>4</v>
      </c>
      <c r="H3" s="27">
        <v>5</v>
      </c>
      <c r="I3" s="27">
        <v>6</v>
      </c>
      <c r="L3" s="27">
        <v>4</v>
      </c>
      <c r="M3" s="27">
        <v>5</v>
      </c>
      <c r="N3" s="27">
        <v>6</v>
      </c>
    </row>
    <row r="4" spans="1:14" x14ac:dyDescent="0.2">
      <c r="A4" s="21">
        <v>0</v>
      </c>
      <c r="B4" s="22">
        <v>61293</v>
      </c>
      <c r="C4" s="22">
        <v>64884</v>
      </c>
      <c r="D4" s="23">
        <v>68995</v>
      </c>
      <c r="F4" s="4">
        <v>0</v>
      </c>
      <c r="G4" s="26">
        <v>63131.79</v>
      </c>
      <c r="H4" s="26">
        <v>66830.52</v>
      </c>
      <c r="I4" s="26">
        <v>71064.850000000006</v>
      </c>
      <c r="K4" s="4">
        <v>0</v>
      </c>
      <c r="L4" s="34">
        <f>G4*1.03</f>
        <v>65025.743699999999</v>
      </c>
      <c r="M4" s="34">
        <f t="shared" ref="M4:N4" si="0">H4*1.03</f>
        <v>68835.435600000012</v>
      </c>
      <c r="N4" s="34">
        <f t="shared" si="0"/>
        <v>73196.795500000007</v>
      </c>
    </row>
    <row r="5" spans="1:14" x14ac:dyDescent="0.2">
      <c r="A5" s="21">
        <v>1</v>
      </c>
      <c r="B5" s="22">
        <v>64884</v>
      </c>
      <c r="C5" s="22">
        <v>68484</v>
      </c>
      <c r="D5" s="23">
        <v>72584</v>
      </c>
      <c r="F5" s="4">
        <v>1</v>
      </c>
      <c r="G5" s="26">
        <v>66830.52</v>
      </c>
      <c r="H5" s="26">
        <v>70538.52</v>
      </c>
      <c r="I5" s="26">
        <v>74761.52</v>
      </c>
      <c r="K5" s="4">
        <v>1</v>
      </c>
      <c r="L5" s="34">
        <f t="shared" ref="L5:L14" si="1">G5*1.03</f>
        <v>68835.435600000012</v>
      </c>
      <c r="M5" s="34">
        <f t="shared" ref="M5:M14" si="2">H5*1.03</f>
        <v>72654.675600000002</v>
      </c>
      <c r="N5" s="34">
        <f t="shared" ref="N5:N14" si="3">I5*1.03</f>
        <v>77004.365600000005</v>
      </c>
    </row>
    <row r="6" spans="1:14" x14ac:dyDescent="0.2">
      <c r="A6" s="21">
        <v>2</v>
      </c>
      <c r="B6" s="22">
        <v>68484</v>
      </c>
      <c r="C6" s="22">
        <v>72079</v>
      </c>
      <c r="D6" s="23">
        <v>76183</v>
      </c>
      <c r="F6" s="4">
        <v>2</v>
      </c>
      <c r="G6" s="26">
        <v>70538.52</v>
      </c>
      <c r="H6" s="26">
        <v>74241.37</v>
      </c>
      <c r="I6" s="26">
        <v>78468.490000000005</v>
      </c>
      <c r="K6" s="4">
        <v>2</v>
      </c>
      <c r="L6" s="34">
        <f t="shared" si="1"/>
        <v>72654.675600000002</v>
      </c>
      <c r="M6" s="34">
        <f t="shared" si="2"/>
        <v>76468.611099999995</v>
      </c>
      <c r="N6" s="34">
        <f t="shared" si="3"/>
        <v>80822.544700000013</v>
      </c>
    </row>
    <row r="7" spans="1:14" x14ac:dyDescent="0.2">
      <c r="A7" s="21">
        <v>3</v>
      </c>
      <c r="B7" s="22">
        <v>72079</v>
      </c>
      <c r="C7" s="22">
        <v>75665</v>
      </c>
      <c r="D7" s="23">
        <v>79776</v>
      </c>
      <c r="F7" s="4">
        <v>3</v>
      </c>
      <c r="G7" s="26">
        <v>74241.37</v>
      </c>
      <c r="H7" s="26">
        <v>77934.95</v>
      </c>
      <c r="I7" s="26">
        <v>82169.279999999999</v>
      </c>
      <c r="K7" s="4">
        <v>3</v>
      </c>
      <c r="L7" s="34">
        <f t="shared" si="1"/>
        <v>76468.611099999995</v>
      </c>
      <c r="M7" s="34">
        <f t="shared" si="2"/>
        <v>80272.998500000002</v>
      </c>
      <c r="N7" s="34">
        <f t="shared" si="3"/>
        <v>84634.358399999997</v>
      </c>
    </row>
    <row r="8" spans="1:14" x14ac:dyDescent="0.2">
      <c r="A8" s="21">
        <v>4</v>
      </c>
      <c r="B8" s="22">
        <v>75665</v>
      </c>
      <c r="C8" s="22">
        <v>79255</v>
      </c>
      <c r="D8" s="23">
        <v>83365</v>
      </c>
      <c r="F8" s="4">
        <v>4</v>
      </c>
      <c r="G8" s="26">
        <v>77934.95</v>
      </c>
      <c r="H8" s="26">
        <v>81632.649999999994</v>
      </c>
      <c r="I8" s="26">
        <v>85865.95</v>
      </c>
      <c r="K8" s="4">
        <v>4</v>
      </c>
      <c r="L8" s="34">
        <f t="shared" si="1"/>
        <v>80272.998500000002</v>
      </c>
      <c r="M8" s="34">
        <f t="shared" si="2"/>
        <v>84081.629499999995</v>
      </c>
      <c r="N8" s="34">
        <f t="shared" si="3"/>
        <v>88441.928499999995</v>
      </c>
    </row>
    <row r="9" spans="1:14" x14ac:dyDescent="0.2">
      <c r="A9" s="21">
        <v>5</v>
      </c>
      <c r="B9" s="22">
        <v>79255</v>
      </c>
      <c r="C9" s="22">
        <v>82858</v>
      </c>
      <c r="D9" s="23">
        <v>86966</v>
      </c>
      <c r="F9" s="4">
        <v>5</v>
      </c>
      <c r="G9" s="26">
        <v>81632.649999999994</v>
      </c>
      <c r="H9" s="26">
        <v>85343.74</v>
      </c>
      <c r="I9" s="26">
        <v>89574.98</v>
      </c>
      <c r="K9" s="4">
        <v>5</v>
      </c>
      <c r="L9" s="34">
        <f t="shared" si="1"/>
        <v>84081.629499999995</v>
      </c>
      <c r="M9" s="34">
        <f t="shared" si="2"/>
        <v>87904.052200000006</v>
      </c>
      <c r="N9" s="34">
        <f t="shared" si="3"/>
        <v>92262.229399999997</v>
      </c>
    </row>
    <row r="10" spans="1:14" x14ac:dyDescent="0.2">
      <c r="A10" s="21">
        <v>6</v>
      </c>
      <c r="B10" s="22">
        <v>82858</v>
      </c>
      <c r="C10" s="22">
        <v>86450</v>
      </c>
      <c r="D10" s="23">
        <v>90558</v>
      </c>
      <c r="F10" s="4">
        <v>6</v>
      </c>
      <c r="G10" s="26">
        <v>85343.74</v>
      </c>
      <c r="H10" s="26">
        <v>89043.5</v>
      </c>
      <c r="I10" s="26">
        <v>93274.74</v>
      </c>
      <c r="K10" s="4">
        <v>6</v>
      </c>
      <c r="L10" s="34">
        <f t="shared" si="1"/>
        <v>87904.052200000006</v>
      </c>
      <c r="M10" s="34">
        <f t="shared" si="2"/>
        <v>91714.805000000008</v>
      </c>
      <c r="N10" s="34">
        <f t="shared" si="3"/>
        <v>96072.982200000013</v>
      </c>
    </row>
    <row r="11" spans="1:14" x14ac:dyDescent="0.2">
      <c r="A11" s="21">
        <v>7</v>
      </c>
      <c r="B11" s="22">
        <v>86450</v>
      </c>
      <c r="C11" s="22">
        <v>90044</v>
      </c>
      <c r="D11" s="23">
        <v>94149</v>
      </c>
      <c r="F11" s="4">
        <v>7</v>
      </c>
      <c r="G11" s="26">
        <v>89043.5</v>
      </c>
      <c r="H11" s="26">
        <v>92745.32</v>
      </c>
      <c r="I11" s="26">
        <v>96973.47</v>
      </c>
      <c r="K11" s="4">
        <v>7</v>
      </c>
      <c r="L11" s="34">
        <f t="shared" si="1"/>
        <v>91714.805000000008</v>
      </c>
      <c r="M11" s="34">
        <f t="shared" si="2"/>
        <v>95527.679600000003</v>
      </c>
      <c r="N11" s="34">
        <f t="shared" si="3"/>
        <v>99882.674100000004</v>
      </c>
    </row>
    <row r="12" spans="1:14" x14ac:dyDescent="0.2">
      <c r="A12" s="21">
        <v>8</v>
      </c>
      <c r="B12" s="22">
        <v>90044</v>
      </c>
      <c r="C12" s="22">
        <v>93643</v>
      </c>
      <c r="D12" s="23">
        <v>97740</v>
      </c>
      <c r="F12" s="4">
        <v>8</v>
      </c>
      <c r="G12" s="26">
        <v>92745.32</v>
      </c>
      <c r="H12" s="26">
        <v>96452.29</v>
      </c>
      <c r="I12" s="26">
        <v>100672.2</v>
      </c>
      <c r="K12" s="4">
        <v>8</v>
      </c>
      <c r="L12" s="34">
        <f t="shared" si="1"/>
        <v>95527.679600000003</v>
      </c>
      <c r="M12" s="34">
        <f t="shared" si="2"/>
        <v>99345.858699999997</v>
      </c>
      <c r="N12" s="34">
        <f t="shared" si="3"/>
        <v>103692.36599999999</v>
      </c>
    </row>
    <row r="13" spans="1:14" x14ac:dyDescent="0.2">
      <c r="A13" s="21">
        <v>9</v>
      </c>
      <c r="B13" s="22">
        <v>93643</v>
      </c>
      <c r="C13" s="22">
        <v>97233</v>
      </c>
      <c r="D13" s="23">
        <v>101343</v>
      </c>
      <c r="F13" s="4">
        <v>9</v>
      </c>
      <c r="G13" s="26">
        <v>96452.29</v>
      </c>
      <c r="H13" s="26">
        <v>100149.99</v>
      </c>
      <c r="I13" s="26">
        <v>104383.29</v>
      </c>
      <c r="K13" s="4">
        <v>9</v>
      </c>
      <c r="L13" s="34">
        <f t="shared" si="1"/>
        <v>99345.858699999997</v>
      </c>
      <c r="M13" s="34">
        <f t="shared" si="2"/>
        <v>103154.48970000001</v>
      </c>
      <c r="N13" s="34">
        <f t="shared" si="3"/>
        <v>107514.78869999999</v>
      </c>
    </row>
    <row r="14" spans="1:14" x14ac:dyDescent="0.2">
      <c r="A14" s="36" t="s">
        <v>58</v>
      </c>
      <c r="B14" s="24">
        <v>97473</v>
      </c>
      <c r="C14" s="24">
        <v>101064</v>
      </c>
      <c r="D14" s="25">
        <v>105173</v>
      </c>
      <c r="F14" s="37" t="s">
        <v>58</v>
      </c>
      <c r="G14" s="26">
        <v>100397.19</v>
      </c>
      <c r="H14" s="26">
        <v>104095.92</v>
      </c>
      <c r="I14" s="26">
        <v>108328.19</v>
      </c>
      <c r="K14" s="37" t="s">
        <v>58</v>
      </c>
      <c r="L14" s="34">
        <f t="shared" si="1"/>
        <v>103409.1057</v>
      </c>
      <c r="M14" s="34">
        <f t="shared" si="2"/>
        <v>107218.79760000001</v>
      </c>
      <c r="N14" s="34">
        <f t="shared" si="3"/>
        <v>111578.03570000001</v>
      </c>
    </row>
    <row r="17" spans="1:8" x14ac:dyDescent="0.2">
      <c r="A17" s="89" t="s">
        <v>44</v>
      </c>
      <c r="B17" s="89"/>
      <c r="C17" s="89"/>
      <c r="D17" s="89"/>
      <c r="E17" s="89"/>
      <c r="F17" s="89"/>
      <c r="G17" s="89"/>
      <c r="H17" s="89"/>
    </row>
    <row r="18" spans="1:8" x14ac:dyDescent="0.2">
      <c r="A18" s="118" t="s">
        <v>55</v>
      </c>
      <c r="B18" s="118"/>
      <c r="D18" s="118">
        <v>2024</v>
      </c>
      <c r="E18" s="118"/>
      <c r="G18" s="118">
        <v>2025</v>
      </c>
      <c r="H18" s="118"/>
    </row>
    <row r="19" spans="1:8" x14ac:dyDescent="0.2">
      <c r="A19" s="30" t="s">
        <v>57</v>
      </c>
      <c r="B19" s="30">
        <v>0</v>
      </c>
      <c r="D19" s="30" t="s">
        <v>57</v>
      </c>
      <c r="E19" s="30">
        <v>0</v>
      </c>
      <c r="G19" s="30" t="s">
        <v>57</v>
      </c>
      <c r="H19" s="30">
        <v>0</v>
      </c>
    </row>
    <row r="20" spans="1:8" x14ac:dyDescent="0.2">
      <c r="A20" t="s">
        <v>45</v>
      </c>
      <c r="B20">
        <v>2700.65</v>
      </c>
      <c r="D20" t="s">
        <v>45</v>
      </c>
      <c r="E20" s="33">
        <f>B20*1.03</f>
        <v>2781.6695</v>
      </c>
      <c r="G20" t="s">
        <v>45</v>
      </c>
      <c r="H20" s="33">
        <f>E20*1.03</f>
        <v>2865.1195849999999</v>
      </c>
    </row>
    <row r="21" spans="1:8" x14ac:dyDescent="0.2">
      <c r="A21" t="s">
        <v>46</v>
      </c>
      <c r="B21">
        <v>5366.01</v>
      </c>
      <c r="D21" t="s">
        <v>46</v>
      </c>
      <c r="E21" s="33">
        <f t="shared" ref="E21:E30" si="4">B21*1.03</f>
        <v>5526.9903000000004</v>
      </c>
      <c r="G21" t="s">
        <v>46</v>
      </c>
      <c r="H21" s="33">
        <f t="shared" ref="H21:H30" si="5">E21*1.03</f>
        <v>5692.8000090000005</v>
      </c>
    </row>
    <row r="22" spans="1:8" x14ac:dyDescent="0.2">
      <c r="A22" t="s">
        <v>47</v>
      </c>
      <c r="B22">
        <v>5366.01</v>
      </c>
      <c r="D22" t="s">
        <v>47</v>
      </c>
      <c r="E22" s="33">
        <f t="shared" si="4"/>
        <v>5526.9903000000004</v>
      </c>
      <c r="G22" t="s">
        <v>47</v>
      </c>
      <c r="H22" s="33">
        <f t="shared" si="5"/>
        <v>5692.8000090000005</v>
      </c>
    </row>
    <row r="23" spans="1:8" x14ac:dyDescent="0.2">
      <c r="A23" t="s">
        <v>48</v>
      </c>
      <c r="B23">
        <v>16056.53</v>
      </c>
      <c r="D23" t="s">
        <v>48</v>
      </c>
      <c r="E23" s="33">
        <f t="shared" si="4"/>
        <v>16538.225900000001</v>
      </c>
      <c r="G23" t="s">
        <v>48</v>
      </c>
      <c r="H23" s="33">
        <f t="shared" si="5"/>
        <v>17034.372677000003</v>
      </c>
    </row>
    <row r="24" spans="1:8" x14ac:dyDescent="0.2">
      <c r="A24" t="s">
        <v>49</v>
      </c>
      <c r="B24">
        <v>5366.01</v>
      </c>
      <c r="D24" t="s">
        <v>49</v>
      </c>
      <c r="E24" s="33">
        <f t="shared" si="4"/>
        <v>5526.9903000000004</v>
      </c>
      <c r="G24" t="s">
        <v>49</v>
      </c>
      <c r="H24" s="33">
        <f t="shared" si="5"/>
        <v>5692.8000090000005</v>
      </c>
    </row>
    <row r="25" spans="1:8" x14ac:dyDescent="0.2">
      <c r="A25" t="s">
        <v>50</v>
      </c>
      <c r="B25">
        <v>26912</v>
      </c>
      <c r="D25" t="s">
        <v>50</v>
      </c>
      <c r="E25" s="33">
        <f t="shared" si="4"/>
        <v>27719.360000000001</v>
      </c>
      <c r="G25" t="s">
        <v>50</v>
      </c>
      <c r="H25" s="33">
        <f t="shared" si="5"/>
        <v>28550.9408</v>
      </c>
    </row>
    <row r="26" spans="1:8" x14ac:dyDescent="0.2">
      <c r="A26" t="s">
        <v>51</v>
      </c>
      <c r="B26">
        <v>32007</v>
      </c>
      <c r="D26" t="s">
        <v>51</v>
      </c>
      <c r="E26" s="33">
        <f t="shared" si="4"/>
        <v>32967.21</v>
      </c>
      <c r="G26" t="s">
        <v>51</v>
      </c>
      <c r="H26" s="33">
        <f t="shared" si="5"/>
        <v>33956.226300000002</v>
      </c>
    </row>
    <row r="27" spans="1:8" x14ac:dyDescent="0.2">
      <c r="A27" t="s">
        <v>52</v>
      </c>
      <c r="B27">
        <v>37109</v>
      </c>
      <c r="D27" t="s">
        <v>52</v>
      </c>
      <c r="E27" s="33">
        <f t="shared" si="4"/>
        <v>38222.270000000004</v>
      </c>
      <c r="G27" t="s">
        <v>52</v>
      </c>
      <c r="H27" s="33">
        <f t="shared" si="5"/>
        <v>39368.938100000007</v>
      </c>
    </row>
    <row r="28" spans="1:8" x14ac:dyDescent="0.2">
      <c r="A28" t="s">
        <v>53</v>
      </c>
      <c r="B28">
        <v>42207</v>
      </c>
      <c r="D28" t="s">
        <v>53</v>
      </c>
      <c r="E28" s="33">
        <f t="shared" si="4"/>
        <v>43473.21</v>
      </c>
      <c r="G28" t="s">
        <v>53</v>
      </c>
      <c r="H28" s="33">
        <f t="shared" si="5"/>
        <v>44777.406300000002</v>
      </c>
    </row>
    <row r="29" spans="1:8" x14ac:dyDescent="0.2">
      <c r="A29" t="s">
        <v>54</v>
      </c>
      <c r="B29">
        <v>47306</v>
      </c>
      <c r="D29" t="s">
        <v>54</v>
      </c>
      <c r="E29" s="33">
        <f t="shared" si="4"/>
        <v>48725.18</v>
      </c>
      <c r="G29" t="s">
        <v>54</v>
      </c>
      <c r="H29" s="33">
        <f t="shared" si="5"/>
        <v>50186.935400000002</v>
      </c>
    </row>
    <row r="30" spans="1:8" x14ac:dyDescent="0.2">
      <c r="A30" t="s">
        <v>86</v>
      </c>
      <c r="B30">
        <v>18157</v>
      </c>
      <c r="D30" t="s">
        <v>86</v>
      </c>
      <c r="E30" s="33">
        <f t="shared" si="4"/>
        <v>18701.71</v>
      </c>
      <c r="G30" t="s">
        <v>86</v>
      </c>
      <c r="H30" s="33">
        <f t="shared" si="5"/>
        <v>19262.761299999998</v>
      </c>
    </row>
  </sheetData>
  <sheetProtection sheet="1" objects="1" scenarios="1"/>
  <mergeCells count="4">
    <mergeCell ref="A18:B18"/>
    <mergeCell ref="D18:E18"/>
    <mergeCell ref="G18:H18"/>
    <mergeCell ref="A17:H1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9D90ACCCE37664C80F7430D0EFDD92F" ma:contentTypeVersion="2" ma:contentTypeDescription="Create a new document." ma:contentTypeScope="" ma:versionID="635c82361f706faa09bf2b00b2f41d69">
  <xsd:schema xmlns:xsd="http://www.w3.org/2001/XMLSchema" xmlns:xs="http://www.w3.org/2001/XMLSchema" xmlns:p="http://schemas.microsoft.com/office/2006/metadata/properties" xmlns:ns1="http://schemas.microsoft.com/sharepoint/v3" xmlns:ns3="cb9bf83e-080a-4737-9bf5-4ddeb266a48b" targetNamespace="http://schemas.microsoft.com/office/2006/metadata/properties" ma:root="true" ma:fieldsID="126ee7d37580948a44b0faed7032e141" ns1:_="" ns3:_="">
    <xsd:import namespace="http://schemas.microsoft.com/sharepoint/v3"/>
    <xsd:import namespace="cb9bf83e-080a-4737-9bf5-4ddeb266a48b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9bf83e-080a-4737-9bf5-4ddeb266a48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2994F0A-DFBD-4728-906F-6FD2ACA6E10F}"/>
</file>

<file path=customXml/itemProps2.xml><?xml version="1.0" encoding="utf-8"?>
<ds:datastoreItem xmlns:ds="http://schemas.openxmlformats.org/officeDocument/2006/customXml" ds:itemID="{34252A85-EE97-44DE-966C-CFAA2C11C039}"/>
</file>

<file path=customXml/itemProps3.xml><?xml version="1.0" encoding="utf-8"?>
<ds:datastoreItem xmlns:ds="http://schemas.openxmlformats.org/officeDocument/2006/customXml" ds:itemID="{E43F046B-E418-4099-AADB-12D5993B4CA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Calculator</vt:lpstr>
      <vt:lpstr>Salary Grid 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Nelles</dc:creator>
  <cp:lastModifiedBy>Dan Nelles</cp:lastModifiedBy>
  <dcterms:created xsi:type="dcterms:W3CDTF">2025-11-13T16:09:42Z</dcterms:created>
  <dcterms:modified xsi:type="dcterms:W3CDTF">2025-11-24T21:29:13Z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0x01010009D90ACCCE37664C80F7430D0EFDD92F</vt:lpwstr>
  </property>
</Properties>
</file>